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mylaurain/Desktop/"/>
    </mc:Choice>
  </mc:AlternateContent>
  <xr:revisionPtr revIDLastSave="0" documentId="13_ncr:1_{59052A2E-7270-384F-B787-25E769C2AD92}" xr6:coauthVersionLast="46" xr6:coauthVersionMax="46" xr10:uidLastSave="{00000000-0000-0000-0000-000000000000}"/>
  <bookViews>
    <workbookView xWindow="14520" yWindow="0" windowWidth="14280" windowHeight="18000" xr2:uid="{37F45E82-8203-404B-999B-B86CF37D95DB}"/>
  </bookViews>
  <sheets>
    <sheet name="Formation" sheetId="1" r:id="rId1"/>
    <sheet name="indémnités kilométriques" sheetId="2" r:id="rId2"/>
    <sheet name="Barème repa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40" i="1" s="1"/>
  <c r="K40" i="1"/>
  <c r="J40" i="1"/>
  <c r="I40" i="1"/>
  <c r="H40" i="1"/>
  <c r="M36" i="1"/>
  <c r="M33" i="1"/>
  <c r="L36" i="1"/>
  <c r="K31" i="1"/>
  <c r="K32" i="1"/>
  <c r="K33" i="1"/>
  <c r="K34" i="1"/>
  <c r="K35" i="1"/>
  <c r="K36" i="1"/>
  <c r="K37" i="1"/>
  <c r="K38" i="1"/>
  <c r="K39" i="1"/>
  <c r="K30" i="1"/>
  <c r="J31" i="1"/>
  <c r="J32" i="1"/>
  <c r="J33" i="1"/>
  <c r="J34" i="1"/>
  <c r="J35" i="1"/>
  <c r="J36" i="1"/>
  <c r="J37" i="1"/>
  <c r="J38" i="1"/>
  <c r="J39" i="1"/>
  <c r="J30" i="1"/>
  <c r="I31" i="1"/>
  <c r="L31" i="1" s="1"/>
  <c r="I32" i="1"/>
  <c r="L32" i="1" s="1"/>
  <c r="I35" i="1"/>
  <c r="L35" i="1" s="1"/>
  <c r="I36" i="1"/>
  <c r="I37" i="1"/>
  <c r="L37" i="1" s="1"/>
  <c r="I38" i="1"/>
  <c r="L38" i="1" s="1"/>
  <c r="I39" i="1"/>
  <c r="L39" i="1" s="1"/>
  <c r="I30" i="1"/>
  <c r="B7" i="1"/>
  <c r="I33" i="1" s="1"/>
  <c r="L33" i="1" s="1"/>
  <c r="E7" i="1"/>
  <c r="L23" i="1"/>
  <c r="L24" i="1" s="1"/>
  <c r="M24" i="1" s="1"/>
  <c r="M19" i="1"/>
  <c r="M16" i="1"/>
  <c r="L17" i="1" s="1"/>
  <c r="L18" i="1"/>
  <c r="M18" i="1" s="1"/>
  <c r="M30" i="1" l="1"/>
  <c r="I34" i="1"/>
  <c r="L34" i="1" s="1"/>
  <c r="M23" i="1"/>
  <c r="M26" i="1" s="1"/>
</calcChain>
</file>

<file path=xl/sharedStrings.xml><?xml version="1.0" encoding="utf-8"?>
<sst xmlns="http://schemas.openxmlformats.org/spreadsheetml/2006/main" count="78" uniqueCount="52">
  <si>
    <t>Formation</t>
  </si>
  <si>
    <t>Maitrise des fonctions avancées d'EXCEL</t>
  </si>
  <si>
    <t>Prix /pers.</t>
  </si>
  <si>
    <t>Nbr de pers.</t>
  </si>
  <si>
    <t>Durée en jours</t>
  </si>
  <si>
    <t>Durée en heures</t>
  </si>
  <si>
    <t xml:space="preserve">Budget prévisionnel globale de formation "Maitrise des fonctions avancées de WORD". </t>
  </si>
  <si>
    <t>Coût total de formation</t>
  </si>
  <si>
    <t>Acompte de 25%</t>
  </si>
  <si>
    <t>Trajet</t>
  </si>
  <si>
    <t>Barème URSSAF</t>
  </si>
  <si>
    <t>Indém.kilométriques / pers. et / journée</t>
  </si>
  <si>
    <t>Frais repas / pers et / journée</t>
  </si>
  <si>
    <t>Charges patronales</t>
  </si>
  <si>
    <t>Salaire</t>
  </si>
  <si>
    <t>Salaire / pers.</t>
  </si>
  <si>
    <t xml:space="preserve">Soit au total </t>
  </si>
  <si>
    <t>Pour 10 pers.</t>
  </si>
  <si>
    <t>Calcul du coût du salaire</t>
  </si>
  <si>
    <t>charge patronale</t>
  </si>
  <si>
    <t>Coût inutaire</t>
  </si>
  <si>
    <t>Intitulé de la formation</t>
  </si>
  <si>
    <t>Maitrise des fonctions avancées de WORD</t>
  </si>
  <si>
    <t>Durée en h.</t>
  </si>
  <si>
    <t>Benéficiaire</t>
  </si>
  <si>
    <t>Anita WESTON</t>
  </si>
  <si>
    <t>Anne LAMBERT</t>
  </si>
  <si>
    <t>Karina MASSON</t>
  </si>
  <si>
    <t>Service</t>
  </si>
  <si>
    <t>Secrétariat général</t>
  </si>
  <si>
    <t>Corinne MARCHAND</t>
  </si>
  <si>
    <t>Magalie DUFOUR</t>
  </si>
  <si>
    <t>Sylvie LAMY</t>
  </si>
  <si>
    <t>Secrétariat médical DR POURRET</t>
  </si>
  <si>
    <t>Aurélia FORTAN</t>
  </si>
  <si>
    <t>Carole BECOURT</t>
  </si>
  <si>
    <t>Fatima VARLET</t>
  </si>
  <si>
    <t>Virginie LATOUR</t>
  </si>
  <si>
    <t>Secrétariat médical DR DAYEN</t>
  </si>
  <si>
    <t>Date de form.</t>
  </si>
  <si>
    <t>Du 1/03/21 au 03/03/21</t>
  </si>
  <si>
    <t>Du 08/03/21 au 10/03/21</t>
  </si>
  <si>
    <t>Du 12/03/21 au 18/03/21</t>
  </si>
  <si>
    <t>Organisme de formation</t>
  </si>
  <si>
    <t>IFRA Sud Narbonne</t>
  </si>
  <si>
    <t>Salaires</t>
  </si>
  <si>
    <t>Transport</t>
  </si>
  <si>
    <t>Repas</t>
  </si>
  <si>
    <t>TOTAL</t>
  </si>
  <si>
    <t>Coût format.</t>
  </si>
  <si>
    <t>Total par services</t>
  </si>
  <si>
    <t>TOTAL/pers.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</si>
</sst>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* #,##0.00_)\ &quot;€&quot;_ ;_ * \(#,##0.00\)\ &quot;€&quot;_ ;_ * &quot;-&quot;??_)\ &quot;€&quot;_ ;_ 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/>
    <xf numFmtId="0" fontId="4" fillId="3" borderId="2" xfId="0" applyFont="1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2" borderId="6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44" fontId="0" fillId="3" borderId="6" xfId="1" applyFont="1" applyFill="1" applyBorder="1" applyAlignment="1"/>
    <xf numFmtId="44" fontId="0" fillId="3" borderId="7" xfId="1" applyFont="1" applyFill="1" applyBorder="1" applyAlignment="1"/>
    <xf numFmtId="44" fontId="0" fillId="3" borderId="8" xfId="1" applyFont="1" applyFill="1" applyBorder="1" applyAlignment="1"/>
    <xf numFmtId="0" fontId="4" fillId="3" borderId="1" xfId="0" applyFont="1" applyFill="1" applyBorder="1"/>
    <xf numFmtId="0" fontId="4" fillId="2" borderId="1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4" fontId="0" fillId="0" borderId="0" xfId="0" applyNumberFormat="1"/>
    <xf numFmtId="0" fontId="0" fillId="4" borderId="0" xfId="0" applyFill="1"/>
    <xf numFmtId="44" fontId="0" fillId="4" borderId="0" xfId="0" applyNumberFormat="1" applyFill="1"/>
    <xf numFmtId="0" fontId="0" fillId="2" borderId="7" xfId="0" applyFill="1" applyBorder="1" applyAlignment="1"/>
    <xf numFmtId="44" fontId="0" fillId="3" borderId="3" xfId="1" applyFont="1" applyFill="1" applyBorder="1" applyAlignment="1"/>
    <xf numFmtId="44" fontId="0" fillId="3" borderId="4" xfId="1" applyFont="1" applyFill="1" applyBorder="1" applyAlignment="1"/>
    <xf numFmtId="44" fontId="0" fillId="3" borderId="5" xfId="1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44" fontId="0" fillId="0" borderId="9" xfId="1" applyFont="1" applyBorder="1"/>
    <xf numFmtId="44" fontId="0" fillId="0" borderId="9" xfId="0" applyNumberFormat="1" applyBorder="1"/>
    <xf numFmtId="0" fontId="3" fillId="4" borderId="9" xfId="0" applyFont="1" applyFill="1" applyBorder="1"/>
    <xf numFmtId="44" fontId="3" fillId="4" borderId="9" xfId="0" applyNumberFormat="1" applyFont="1" applyFill="1" applyBorder="1"/>
    <xf numFmtId="44" fontId="0" fillId="0" borderId="10" xfId="1" applyFont="1" applyBorder="1" applyAlignment="1"/>
    <xf numFmtId="44" fontId="0" fillId="0" borderId="11" xfId="1" applyFont="1" applyBorder="1" applyAlignment="1"/>
    <xf numFmtId="44" fontId="0" fillId="0" borderId="12" xfId="1" applyFont="1" applyBorder="1" applyAlignment="1"/>
    <xf numFmtId="0" fontId="7" fillId="0" borderId="0" xfId="0" applyFont="1"/>
    <xf numFmtId="0" fontId="8" fillId="0" borderId="0" xfId="0" applyFont="1"/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1" defaultTableStyle="TableStyleMedium2" defaultPivotStyle="PivotStyleLight16">
    <tableStyle name="Style de tableau 1" pivot="0" count="0" xr9:uid="{595D7DC2-53DE-A440-BE73-3AFEA330DE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</xdr:row>
      <xdr:rowOff>88900</xdr:rowOff>
    </xdr:from>
    <xdr:to>
      <xdr:col>6</xdr:col>
      <xdr:colOff>165100</xdr:colOff>
      <xdr:row>27</xdr:row>
      <xdr:rowOff>127000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49616A-B067-5E44-80D1-B8DEAC35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98500"/>
          <a:ext cx="5054600" cy="4914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</xdr:row>
      <xdr:rowOff>165100</xdr:rowOff>
    </xdr:from>
    <xdr:to>
      <xdr:col>12</xdr:col>
      <xdr:colOff>660400</xdr:colOff>
      <xdr:row>22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BDE467-8C6C-EE46-912D-AEDA07EB2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0" y="774700"/>
          <a:ext cx="3962400" cy="373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9</xdr:col>
      <xdr:colOff>342900</xdr:colOff>
      <xdr:row>27</xdr:row>
      <xdr:rowOff>192341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10C73F7-2558-434C-A6C0-0B75C03AD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0"/>
          <a:ext cx="7772400" cy="55771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3C45BB-85ED-CE47-9AB9-B8AAA8EED57A}" name="Tableau3" displayName="Tableau3" ref="J15:M26" headerRowCount="0" totalsRowShown="0">
  <tableColumns count="4">
    <tableColumn id="1" xr3:uid="{6078E07B-48CB-C84E-B35F-48E86DBAE5B2}" name="Colonne1"/>
    <tableColumn id="2" xr3:uid="{F4006330-1AA2-7746-84F1-A6CC5DE3F438}" name="Colonne2"/>
    <tableColumn id="3" xr3:uid="{FBE5EE7B-5AB2-5B43-8782-8352C16E9722}" name="Colonne3"/>
    <tableColumn id="4" xr3:uid="{59EAE9A0-E001-6E4C-8639-B4466131AB5F}" name="Colonne4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B8D5-2D07-2545-90E7-A475A73780DA}">
  <dimension ref="A1:M41"/>
  <sheetViews>
    <sheetView tabSelected="1" zoomScale="75" workbookViewId="0">
      <selection activeCell="C23" sqref="C23"/>
    </sheetView>
  </sheetViews>
  <sheetFormatPr baseColWidth="10" defaultRowHeight="16" x14ac:dyDescent="0.2"/>
  <cols>
    <col min="1" max="1" width="23.83203125" bestFit="1" customWidth="1"/>
    <col min="2" max="2" width="15.5" customWidth="1"/>
    <col min="3" max="3" width="16.6640625" customWidth="1"/>
    <col min="4" max="4" width="14.6640625" customWidth="1"/>
    <col min="5" max="5" width="22.5" customWidth="1"/>
    <col min="6" max="6" width="13" customWidth="1"/>
    <col min="7" max="7" width="27.1640625" customWidth="1"/>
    <col min="8" max="8" width="14.5" bestFit="1" customWidth="1"/>
    <col min="9" max="9" width="13.6640625" bestFit="1" customWidth="1"/>
    <col min="10" max="11" width="12" bestFit="1" customWidth="1"/>
    <col min="12" max="12" width="15" bestFit="1" customWidth="1"/>
    <col min="13" max="13" width="19.33203125" bestFit="1" customWidth="1"/>
  </cols>
  <sheetData>
    <row r="1" spans="1:13" ht="22" thickBot="1" x14ac:dyDescent="0.3">
      <c r="A1" s="14" t="s">
        <v>0</v>
      </c>
      <c r="B1" s="16" t="s">
        <v>1</v>
      </c>
      <c r="C1" s="17"/>
      <c r="D1" s="17"/>
      <c r="E1" s="18"/>
    </row>
    <row r="2" spans="1:13" ht="22" thickBot="1" x14ac:dyDescent="0.3">
      <c r="A2" s="15" t="s">
        <v>3</v>
      </c>
      <c r="B2" s="8">
        <v>10</v>
      </c>
      <c r="C2" s="22"/>
      <c r="D2" s="9"/>
      <c r="E2" s="10"/>
    </row>
    <row r="3" spans="1:13" ht="22" thickBot="1" x14ac:dyDescent="0.3">
      <c r="A3" s="14" t="s">
        <v>2</v>
      </c>
      <c r="B3" s="11">
        <v>890</v>
      </c>
      <c r="C3" s="12"/>
      <c r="D3" s="12"/>
      <c r="E3" s="13"/>
    </row>
    <row r="4" spans="1:13" ht="22" thickBot="1" x14ac:dyDescent="0.3">
      <c r="A4" s="15" t="s">
        <v>4</v>
      </c>
      <c r="B4" s="8">
        <v>3</v>
      </c>
      <c r="C4" s="22"/>
      <c r="D4" s="9"/>
      <c r="E4" s="10"/>
    </row>
    <row r="5" spans="1:13" ht="22" thickBot="1" x14ac:dyDescent="0.3">
      <c r="A5" s="4" t="s">
        <v>5</v>
      </c>
      <c r="B5" s="5">
        <v>21</v>
      </c>
      <c r="C5" s="6"/>
      <c r="D5" s="6"/>
      <c r="E5" s="7"/>
    </row>
    <row r="6" spans="1:13" ht="22" thickBot="1" x14ac:dyDescent="0.3">
      <c r="A6" s="15" t="s">
        <v>13</v>
      </c>
      <c r="B6" s="8">
        <v>0.52</v>
      </c>
      <c r="C6" s="22"/>
      <c r="D6" s="9"/>
      <c r="E6" s="10"/>
    </row>
    <row r="7" spans="1:13" ht="22" thickBot="1" x14ac:dyDescent="0.3">
      <c r="A7" s="4" t="s">
        <v>14</v>
      </c>
      <c r="B7" s="23">
        <f>10.25*151.67</f>
        <v>1554.6174999999998</v>
      </c>
      <c r="C7" s="24"/>
      <c r="D7" s="24"/>
      <c r="E7" s="25">
        <f>10.25*151.67</f>
        <v>1554.6174999999998</v>
      </c>
    </row>
    <row r="11" spans="1:13" x14ac:dyDescent="0.2">
      <c r="G11" s="2"/>
    </row>
    <row r="12" spans="1:13" ht="24" x14ac:dyDescent="0.3">
      <c r="C12" s="37" t="s">
        <v>6</v>
      </c>
      <c r="D12" s="37"/>
      <c r="E12" s="37"/>
      <c r="F12" s="37"/>
      <c r="G12" s="37"/>
    </row>
    <row r="13" spans="1:13" ht="24" x14ac:dyDescent="0.3">
      <c r="C13" s="38"/>
      <c r="D13" s="38"/>
      <c r="E13" s="38"/>
      <c r="F13" s="38"/>
      <c r="G13" s="38"/>
    </row>
    <row r="15" spans="1:13" x14ac:dyDescent="0.2">
      <c r="L15" t="s">
        <v>20</v>
      </c>
      <c r="M15" t="s">
        <v>17</v>
      </c>
    </row>
    <row r="16" spans="1:13" x14ac:dyDescent="0.2">
      <c r="J16" s="3" t="s">
        <v>7</v>
      </c>
      <c r="K16" s="3"/>
      <c r="M16" s="19">
        <f>B3*B2</f>
        <v>8900</v>
      </c>
    </row>
    <row r="17" spans="1:13" x14ac:dyDescent="0.2">
      <c r="H17" s="19"/>
      <c r="J17" s="3" t="s">
        <v>8</v>
      </c>
      <c r="K17" s="3"/>
      <c r="L17" s="19">
        <f>M16*25/100</f>
        <v>2225</v>
      </c>
    </row>
    <row r="18" spans="1:13" x14ac:dyDescent="0.2">
      <c r="J18" s="3" t="s">
        <v>11</v>
      </c>
      <c r="K18" s="3"/>
      <c r="L18" s="1">
        <f>(7.2*0.548)*2</f>
        <v>7.8912000000000004</v>
      </c>
      <c r="M18" s="19">
        <f>(L18*10)*3</f>
        <v>236.73600000000002</v>
      </c>
    </row>
    <row r="19" spans="1:13" x14ac:dyDescent="0.2">
      <c r="J19" s="3" t="s">
        <v>12</v>
      </c>
      <c r="K19" s="3"/>
      <c r="L19" s="1">
        <v>19.100000000000001</v>
      </c>
      <c r="M19" s="19">
        <f>(L19*10)*3</f>
        <v>573</v>
      </c>
    </row>
    <row r="20" spans="1:13" x14ac:dyDescent="0.2">
      <c r="J20" s="3" t="s">
        <v>15</v>
      </c>
      <c r="K20" s="3"/>
      <c r="L20" s="1">
        <v>1554.62</v>
      </c>
    </row>
    <row r="23" spans="1:13" x14ac:dyDescent="0.2">
      <c r="J23" s="3" t="s">
        <v>18</v>
      </c>
      <c r="K23" s="3"/>
      <c r="L23" s="19">
        <f>(L20*B5)/151.67</f>
        <v>215.25034614623854</v>
      </c>
      <c r="M23" s="19">
        <f>Tableau3[[#This Row],[Colonne3]]*10</f>
        <v>2152.5034614623855</v>
      </c>
    </row>
    <row r="24" spans="1:13" x14ac:dyDescent="0.2">
      <c r="J24" s="3" t="s">
        <v>19</v>
      </c>
      <c r="K24" s="3"/>
      <c r="L24" s="19">
        <f>L23*B6</f>
        <v>111.93017999604405</v>
      </c>
      <c r="M24" s="19">
        <f>L24*10</f>
        <v>1119.3017999604403</v>
      </c>
    </row>
    <row r="26" spans="1:13" x14ac:dyDescent="0.2">
      <c r="L26" s="20" t="s">
        <v>16</v>
      </c>
      <c r="M26" s="21">
        <f>M16+M18+M19+M24+M23</f>
        <v>12981.541261422826</v>
      </c>
    </row>
    <row r="29" spans="1:13" ht="19" x14ac:dyDescent="0.2">
      <c r="A29" s="26" t="s">
        <v>21</v>
      </c>
      <c r="B29" s="26" t="s">
        <v>23</v>
      </c>
      <c r="C29" s="26" t="s">
        <v>4</v>
      </c>
      <c r="D29" s="26" t="s">
        <v>39</v>
      </c>
      <c r="E29" s="26" t="s">
        <v>24</v>
      </c>
      <c r="F29" s="26" t="s">
        <v>28</v>
      </c>
      <c r="G29" s="26" t="s">
        <v>43</v>
      </c>
      <c r="H29" s="26" t="s">
        <v>49</v>
      </c>
      <c r="I29" s="26" t="s">
        <v>45</v>
      </c>
      <c r="J29" s="26" t="s">
        <v>46</v>
      </c>
      <c r="K29" s="26" t="s">
        <v>47</v>
      </c>
      <c r="L29" s="26" t="s">
        <v>51</v>
      </c>
      <c r="M29" s="26" t="s">
        <v>50</v>
      </c>
    </row>
    <row r="30" spans="1:13" ht="34" x14ac:dyDescent="0.2">
      <c r="A30" s="27" t="s">
        <v>22</v>
      </c>
      <c r="B30" s="28">
        <v>21</v>
      </c>
      <c r="C30" s="28">
        <v>3</v>
      </c>
      <c r="D30" s="39" t="s">
        <v>40</v>
      </c>
      <c r="E30" s="28" t="s">
        <v>25</v>
      </c>
      <c r="F30" s="29" t="s">
        <v>29</v>
      </c>
      <c r="G30" s="28" t="s">
        <v>44</v>
      </c>
      <c r="H30" s="30">
        <v>890</v>
      </c>
      <c r="I30" s="31">
        <f>($B$7*B30)/151.67*1.52</f>
        <v>327.18</v>
      </c>
      <c r="J30" s="30">
        <f>(7.2*0.548)*2*3</f>
        <v>23.6736</v>
      </c>
      <c r="K30" s="30">
        <f>19.1*3</f>
        <v>57.300000000000004</v>
      </c>
      <c r="L30" s="31">
        <f>SUM(H30:K30)</f>
        <v>1298.1536000000001</v>
      </c>
      <c r="M30" s="34">
        <f>SUM(L30:L32)</f>
        <v>3894.4608000000003</v>
      </c>
    </row>
    <row r="31" spans="1:13" ht="34" x14ac:dyDescent="0.2">
      <c r="A31" s="27" t="s">
        <v>22</v>
      </c>
      <c r="B31" s="28">
        <v>21</v>
      </c>
      <c r="C31" s="28">
        <v>3</v>
      </c>
      <c r="D31" s="40" t="s">
        <v>41</v>
      </c>
      <c r="E31" s="28" t="s">
        <v>26</v>
      </c>
      <c r="F31" s="29"/>
      <c r="G31" s="28" t="s">
        <v>44</v>
      </c>
      <c r="H31" s="30">
        <v>890</v>
      </c>
      <c r="I31" s="31">
        <f>($B$7*B31)/151.67*1.52</f>
        <v>327.18</v>
      </c>
      <c r="J31" s="30">
        <f t="shared" ref="J31:J39" si="0">(7.2*0.548)*2*3</f>
        <v>23.6736</v>
      </c>
      <c r="K31" s="30">
        <f t="shared" ref="K31:K39" si="1">19.1*3</f>
        <v>57.300000000000004</v>
      </c>
      <c r="L31" s="31">
        <f t="shared" ref="L31:L39" si="2">SUM(H31:K31)</f>
        <v>1298.1536000000001</v>
      </c>
      <c r="M31" s="35"/>
    </row>
    <row r="32" spans="1:13" ht="34" x14ac:dyDescent="0.2">
      <c r="A32" s="27" t="s">
        <v>22</v>
      </c>
      <c r="B32" s="28">
        <v>21</v>
      </c>
      <c r="C32" s="28">
        <v>3</v>
      </c>
      <c r="D32" s="41" t="s">
        <v>42</v>
      </c>
      <c r="E32" s="28" t="s">
        <v>27</v>
      </c>
      <c r="F32" s="29"/>
      <c r="G32" s="28" t="s">
        <v>44</v>
      </c>
      <c r="H32" s="30">
        <v>890</v>
      </c>
      <c r="I32" s="31">
        <f>($B$7*B32)/151.67*1.52</f>
        <v>327.18</v>
      </c>
      <c r="J32" s="30">
        <f t="shared" si="0"/>
        <v>23.6736</v>
      </c>
      <c r="K32" s="30">
        <f t="shared" si="1"/>
        <v>57.300000000000004</v>
      </c>
      <c r="L32" s="31">
        <f t="shared" si="2"/>
        <v>1298.1536000000001</v>
      </c>
      <c r="M32" s="36"/>
    </row>
    <row r="33" spans="1:13" ht="34" x14ac:dyDescent="0.2">
      <c r="A33" s="27" t="s">
        <v>22</v>
      </c>
      <c r="B33" s="28">
        <v>21</v>
      </c>
      <c r="C33" s="28">
        <v>3</v>
      </c>
      <c r="D33" s="39" t="s">
        <v>40</v>
      </c>
      <c r="E33" s="28" t="s">
        <v>30</v>
      </c>
      <c r="F33" s="29" t="s">
        <v>33</v>
      </c>
      <c r="G33" s="28" t="s">
        <v>44</v>
      </c>
      <c r="H33" s="30">
        <v>890</v>
      </c>
      <c r="I33" s="31">
        <f>($B$7*B33)/151.67*1.52</f>
        <v>327.18</v>
      </c>
      <c r="J33" s="30">
        <f t="shared" si="0"/>
        <v>23.6736</v>
      </c>
      <c r="K33" s="30">
        <f t="shared" si="1"/>
        <v>57.300000000000004</v>
      </c>
      <c r="L33" s="31">
        <f t="shared" si="2"/>
        <v>1298.1536000000001</v>
      </c>
      <c r="M33" s="34">
        <f>SUM(L33:L35)</f>
        <v>3894.4608000000003</v>
      </c>
    </row>
    <row r="34" spans="1:13" ht="34" x14ac:dyDescent="0.2">
      <c r="A34" s="27" t="s">
        <v>22</v>
      </c>
      <c r="B34" s="28">
        <v>21</v>
      </c>
      <c r="C34" s="28">
        <v>3</v>
      </c>
      <c r="D34" s="40" t="s">
        <v>41</v>
      </c>
      <c r="E34" s="28" t="s">
        <v>31</v>
      </c>
      <c r="F34" s="29"/>
      <c r="G34" s="28" t="s">
        <v>44</v>
      </c>
      <c r="H34" s="30">
        <v>890</v>
      </c>
      <c r="I34" s="31">
        <f>($B$7*B34)/151.67*1.52</f>
        <v>327.18</v>
      </c>
      <c r="J34" s="30">
        <f t="shared" si="0"/>
        <v>23.6736</v>
      </c>
      <c r="K34" s="30">
        <f t="shared" si="1"/>
        <v>57.300000000000004</v>
      </c>
      <c r="L34" s="31">
        <f t="shared" si="2"/>
        <v>1298.1536000000001</v>
      </c>
      <c r="M34" s="35"/>
    </row>
    <row r="35" spans="1:13" ht="34" x14ac:dyDescent="0.2">
      <c r="A35" s="27" t="s">
        <v>22</v>
      </c>
      <c r="B35" s="28">
        <v>21</v>
      </c>
      <c r="C35" s="28">
        <v>3</v>
      </c>
      <c r="D35" s="41" t="s">
        <v>42</v>
      </c>
      <c r="E35" s="28" t="s">
        <v>32</v>
      </c>
      <c r="F35" s="29"/>
      <c r="G35" s="28" t="s">
        <v>44</v>
      </c>
      <c r="H35" s="30">
        <v>890</v>
      </c>
      <c r="I35" s="31">
        <f>($B$7*B35)/151.67*1.52</f>
        <v>327.18</v>
      </c>
      <c r="J35" s="30">
        <f t="shared" si="0"/>
        <v>23.6736</v>
      </c>
      <c r="K35" s="30">
        <f t="shared" si="1"/>
        <v>57.300000000000004</v>
      </c>
      <c r="L35" s="31">
        <f t="shared" si="2"/>
        <v>1298.1536000000001</v>
      </c>
      <c r="M35" s="36"/>
    </row>
    <row r="36" spans="1:13" ht="34" x14ac:dyDescent="0.2">
      <c r="A36" s="27" t="s">
        <v>22</v>
      </c>
      <c r="B36" s="28">
        <v>21</v>
      </c>
      <c r="C36" s="28">
        <v>3</v>
      </c>
      <c r="D36" s="39" t="s">
        <v>40</v>
      </c>
      <c r="E36" s="28" t="s">
        <v>34</v>
      </c>
      <c r="F36" s="29" t="s">
        <v>38</v>
      </c>
      <c r="G36" s="28" t="s">
        <v>44</v>
      </c>
      <c r="H36" s="30">
        <v>890</v>
      </c>
      <c r="I36" s="31">
        <f>($B$7*B36)/151.67*1.52</f>
        <v>327.18</v>
      </c>
      <c r="J36" s="30">
        <f t="shared" si="0"/>
        <v>23.6736</v>
      </c>
      <c r="K36" s="30">
        <f t="shared" si="1"/>
        <v>57.300000000000004</v>
      </c>
      <c r="L36" s="31">
        <f t="shared" si="2"/>
        <v>1298.1536000000001</v>
      </c>
      <c r="M36" s="34">
        <f>SUM(L36:L39)</f>
        <v>5192.6144000000004</v>
      </c>
    </row>
    <row r="37" spans="1:13" ht="34" x14ac:dyDescent="0.2">
      <c r="A37" s="27" t="s">
        <v>22</v>
      </c>
      <c r="B37" s="28">
        <v>21</v>
      </c>
      <c r="C37" s="28">
        <v>3</v>
      </c>
      <c r="D37" s="40" t="s">
        <v>41</v>
      </c>
      <c r="E37" s="28" t="s">
        <v>35</v>
      </c>
      <c r="F37" s="29"/>
      <c r="G37" s="28" t="s">
        <v>44</v>
      </c>
      <c r="H37" s="30">
        <v>890</v>
      </c>
      <c r="I37" s="31">
        <f>($B$7*B37)/151.67*1.52</f>
        <v>327.18</v>
      </c>
      <c r="J37" s="30">
        <f t="shared" si="0"/>
        <v>23.6736</v>
      </c>
      <c r="K37" s="30">
        <f t="shared" si="1"/>
        <v>57.300000000000004</v>
      </c>
      <c r="L37" s="31">
        <f t="shared" si="2"/>
        <v>1298.1536000000001</v>
      </c>
      <c r="M37" s="35"/>
    </row>
    <row r="38" spans="1:13" ht="34" x14ac:dyDescent="0.2">
      <c r="A38" s="27" t="s">
        <v>22</v>
      </c>
      <c r="B38" s="28">
        <v>21</v>
      </c>
      <c r="C38" s="28">
        <v>3</v>
      </c>
      <c r="D38" s="41" t="s">
        <v>42</v>
      </c>
      <c r="E38" s="28" t="s">
        <v>36</v>
      </c>
      <c r="F38" s="29"/>
      <c r="G38" s="28" t="s">
        <v>44</v>
      </c>
      <c r="H38" s="30">
        <v>890</v>
      </c>
      <c r="I38" s="31">
        <f>($B$7*B38)/151.67*1.52</f>
        <v>327.18</v>
      </c>
      <c r="J38" s="30">
        <f t="shared" si="0"/>
        <v>23.6736</v>
      </c>
      <c r="K38" s="30">
        <f t="shared" si="1"/>
        <v>57.300000000000004</v>
      </c>
      <c r="L38" s="31">
        <f t="shared" si="2"/>
        <v>1298.1536000000001</v>
      </c>
      <c r="M38" s="35"/>
    </row>
    <row r="39" spans="1:13" ht="34" x14ac:dyDescent="0.2">
      <c r="A39" s="27" t="s">
        <v>22</v>
      </c>
      <c r="B39" s="28">
        <v>21</v>
      </c>
      <c r="C39" s="28">
        <v>3</v>
      </c>
      <c r="D39" s="42" t="s">
        <v>42</v>
      </c>
      <c r="E39" s="28" t="s">
        <v>37</v>
      </c>
      <c r="F39" s="29"/>
      <c r="G39" s="28" t="s">
        <v>44</v>
      </c>
      <c r="H39" s="30">
        <v>890</v>
      </c>
      <c r="I39" s="31">
        <f>($B$7*B39)/151.67*1.52</f>
        <v>327.18</v>
      </c>
      <c r="J39" s="30">
        <f t="shared" si="0"/>
        <v>23.6736</v>
      </c>
      <c r="K39" s="30">
        <f t="shared" si="1"/>
        <v>57.300000000000004</v>
      </c>
      <c r="L39" s="31">
        <f t="shared" si="2"/>
        <v>1298.1536000000001</v>
      </c>
      <c r="M39" s="36"/>
    </row>
    <row r="40" spans="1:13" ht="19" x14ac:dyDescent="0.25">
      <c r="G40" s="32" t="s">
        <v>48</v>
      </c>
      <c r="H40" s="33">
        <f>SUM(H30:H39)</f>
        <v>8900</v>
      </c>
      <c r="I40" s="33">
        <f>SUM(I30:I39)</f>
        <v>3271.7999999999997</v>
      </c>
      <c r="J40" s="33">
        <f>SUM(J30:J39)</f>
        <v>236.73599999999996</v>
      </c>
      <c r="K40" s="33">
        <f t="shared" ref="K40:M40" si="3">SUM(K30:K39)</f>
        <v>573</v>
      </c>
      <c r="L40" s="33">
        <f t="shared" si="3"/>
        <v>12981.535999999998</v>
      </c>
      <c r="M40" s="19"/>
    </row>
    <row r="41" spans="1:13" x14ac:dyDescent="0.2">
      <c r="H41" s="19"/>
      <c r="L41" s="19"/>
    </row>
  </sheetData>
  <mergeCells count="13">
    <mergeCell ref="B7:E7"/>
    <mergeCell ref="M30:M32"/>
    <mergeCell ref="M33:M35"/>
    <mergeCell ref="M36:M39"/>
    <mergeCell ref="F30:F32"/>
    <mergeCell ref="F33:F35"/>
    <mergeCell ref="F36:F39"/>
    <mergeCell ref="B1:E1"/>
    <mergeCell ref="B3:E3"/>
    <mergeCell ref="B5:E5"/>
    <mergeCell ref="B2:E2"/>
    <mergeCell ref="B4:E4"/>
    <mergeCell ref="B6:E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6D08-935F-7F43-BAEB-EAB5E2D2D2B9}">
  <dimension ref="B2:I2"/>
  <sheetViews>
    <sheetView zoomScale="75" workbookViewId="0">
      <selection activeCell="I25" sqref="I25"/>
    </sheetView>
  </sheetViews>
  <sheetFormatPr baseColWidth="10" defaultRowHeight="16" x14ac:dyDescent="0.2"/>
  <sheetData>
    <row r="2" spans="2:9" x14ac:dyDescent="0.2">
      <c r="B2" t="s">
        <v>9</v>
      </c>
      <c r="I2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41F0-2C67-BF46-BC27-22EAF800DA24}">
  <dimension ref="A1"/>
  <sheetViews>
    <sheetView workbookViewId="0">
      <selection activeCell="D32" sqref="D32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Formation</vt:lpstr>
      <vt:lpstr>indémnités kilométriques</vt:lpstr>
      <vt:lpstr>Barème repas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2021-02-17T17:37:59Z</dcterms:created>
  <dcterms:modified xsi:type="dcterms:W3CDTF">2021-02-18T14:31:11Z</dcterms:modified>
</cp:coreProperties>
</file>